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2120" windowHeight="8475" tabRatio="890" activeTab="0"/>
  </bookViews>
  <sheets>
    <sheet name="01-02 " sheetId="1" r:id="rId1"/>
  </sheets>
  <externalReferences>
    <externalReference r:id="rId4"/>
  </externalReferences>
  <definedNames>
    <definedName name="_xlnm.Print_Area" localSheetId="0">'01-02 '!$A$1:$F$57</definedName>
  </definedNames>
  <calcPr fullCalcOnLoad="1"/>
</workbook>
</file>

<file path=xl/sharedStrings.xml><?xml version="1.0" encoding="utf-8"?>
<sst xmlns="http://schemas.openxmlformats.org/spreadsheetml/2006/main" count="65" uniqueCount="65">
  <si>
    <t>Коди</t>
  </si>
  <si>
    <t>Плата за землю</t>
  </si>
  <si>
    <t>Державне мито</t>
  </si>
  <si>
    <t>Інші надходження</t>
  </si>
  <si>
    <t>Всього доходів по загальному фонду</t>
  </si>
  <si>
    <t>Інші додаткові дотації</t>
  </si>
  <si>
    <t>Податок на нерухоме майно</t>
  </si>
  <si>
    <t>Кацай Т.Л.</t>
  </si>
  <si>
    <t>Освітня субвенція з держбюжету місцевим бюджетам</t>
  </si>
  <si>
    <t>Медична субвенція з держбюжету місцевим бюджетам</t>
  </si>
  <si>
    <t>Екологічний податок</t>
  </si>
  <si>
    <t>Начальник фінансового управління</t>
  </si>
  <si>
    <t>Субвенція з держбюджету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</si>
  <si>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</si>
  <si>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</si>
  <si>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Акцизний податок з реалізації суб`єктами господарювання роздрібної торгівлі підакцизних товарів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</si>
  <si>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</si>
  <si>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</si>
  <si>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</si>
  <si>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</si>
  <si>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</si>
  <si>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тис.грн.</t>
  </si>
  <si>
    <t>Офіційні трансферти</t>
  </si>
  <si>
    <t>Разом власних доходів по загальному фонду</t>
  </si>
  <si>
    <t>Разом офіційні трансферти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</si>
  <si>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</si>
  <si>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</si>
  <si>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</si>
  <si>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Разом по взаєморозрахунках</t>
  </si>
  <si>
    <t>Власні надходження бюджетних установ  </t>
  </si>
  <si>
    <t>Всього доходів по спеціальному фонду</t>
  </si>
  <si>
    <t>ВСЬОГО ДОХОДІВ                                                                                                                                                                                                                                  по загальному і спеціальному фонду</t>
  </si>
  <si>
    <t>НА КОЛЕГІЮ ЩОМІСЯЧНО</t>
  </si>
  <si>
    <t>місцевих бюджетів Магдалинівського району</t>
  </si>
  <si>
    <t>Рентна плата за користування надрами в цілях, не пов`язаних з видобуванням корисних копалин</t>
  </si>
  <si>
    <t>Адміністративний збір за державну реєстрацію речових прав на нерухоме майно та їх обтяжень</t>
  </si>
  <si>
    <t xml:space="preserve"> ВИКОНАННЯ ДОХОДІВ</t>
  </si>
  <si>
    <t>Виконання</t>
  </si>
  <si>
    <t>(+, -)</t>
  </si>
  <si>
    <t>(%)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</si>
  <si>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</si>
  <si>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Податок та збір на доходи фізичних осіб</t>
  </si>
  <si>
    <t>18010100-18010400</t>
  </si>
  <si>
    <t>18010500-18010900</t>
  </si>
  <si>
    <t>18011000-18011100</t>
  </si>
  <si>
    <t>Транспортний податокз юридичних та фізичних осіб </t>
  </si>
  <si>
    <t>18050100-18050400</t>
  </si>
  <si>
    <t>Інші субвенції </t>
  </si>
  <si>
    <t>ЗАГАЛЬНИЙ ФОНД</t>
  </si>
  <si>
    <t>СПЕЦІАЛЬНИЙ ФОНД</t>
  </si>
  <si>
    <t>Найменування доходів</t>
  </si>
  <si>
    <t>Хилай В.С. 0569128711</t>
  </si>
  <si>
    <t>Інші додаткові дотації (передані з районного бюджету на сільські ради)</t>
  </si>
  <si>
    <t>Єдиний податок з юридичних та фізичних осіб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</si>
  <si>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</si>
  <si>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</si>
  <si>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</si>
  <si>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 що належить Автономній Республіці Крим та майна, що перебуває в комунальній власності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</si>
  <si>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</si>
  <si>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</si>
  <si>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</si>
  <si>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за січень - квітень 2017 року</t>
  </si>
  <si>
    <t>Уточнений план на січень - квітень 2017 року</t>
  </si>
  <si>
    <t>Фактичні надходження за січень - квітень 2017 року</t>
  </si>
  <si>
    <t>Надходження коштів пайової участі у розвитку інфраструктури населеного пункту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</si>
</sst>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  <numFmt numFmtId="174" formatCode="0.0000"/>
    <numFmt numFmtId="175" formatCode="0.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&quot;р.&quot;;[Red]#,##0.00&quot;р.&quot;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[$-FC19]d\ mmmm\ yyyy\ &quot;г.&quot;"/>
    <numFmt numFmtId="193" formatCode="#,##0;[Red]#,##0"/>
    <numFmt numFmtId="194" formatCode="#,##0.00_р_."/>
    <numFmt numFmtId="195" formatCode="#,##0.0&quot;р.&quot;"/>
    <numFmt numFmtId="196" formatCode="#,##0.0_р_."/>
    <numFmt numFmtId="197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3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left" vertical="center" wrapText="1"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173" fontId="11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196" fontId="5" fillId="33" borderId="10" xfId="0" applyNumberFormat="1" applyFont="1" applyFill="1" applyBorder="1" applyAlignment="1">
      <alignment horizontal="center" vertical="top"/>
    </xf>
    <xf numFmtId="196" fontId="7" fillId="33" borderId="10" xfId="0" applyNumberFormat="1" applyFont="1" applyFill="1" applyBorder="1" applyAlignment="1">
      <alignment horizontal="center" vertical="top" wrapText="1"/>
    </xf>
    <xf numFmtId="196" fontId="7" fillId="33" borderId="10" xfId="0" applyNumberFormat="1" applyFont="1" applyFill="1" applyBorder="1" applyAlignment="1">
      <alignment horizontal="center" vertical="top"/>
    </xf>
    <xf numFmtId="196" fontId="4" fillId="33" borderId="10" xfId="0" applyNumberFormat="1" applyFont="1" applyFill="1" applyBorder="1" applyAlignment="1">
      <alignment horizontal="center" vertical="top" wrapText="1"/>
    </xf>
    <xf numFmtId="196" fontId="4" fillId="33" borderId="10" xfId="0" applyNumberFormat="1" applyFont="1" applyFill="1" applyBorder="1" applyAlignment="1">
      <alignment horizontal="center" vertical="top"/>
    </xf>
    <xf numFmtId="196" fontId="6" fillId="0" borderId="13" xfId="0" applyNumberFormat="1" applyFont="1" applyBorder="1" applyAlignment="1">
      <alignment horizontal="center" vertical="top" wrapText="1"/>
    </xf>
    <xf numFmtId="196" fontId="6" fillId="33" borderId="13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7" fillId="33" borderId="15" xfId="0" applyFont="1" applyFill="1" applyBorder="1" applyAlignment="1">
      <alignment vertical="top" wrapText="1"/>
    </xf>
    <xf numFmtId="0" fontId="14" fillId="33" borderId="16" xfId="0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horizontal="center" vertical="top"/>
    </xf>
    <xf numFmtId="196" fontId="7" fillId="0" borderId="10" xfId="0" applyNumberFormat="1" applyFont="1" applyFill="1" applyBorder="1" applyAlignment="1">
      <alignment horizontal="center" vertical="top" wrapText="1"/>
    </xf>
    <xf numFmtId="196" fontId="5" fillId="0" borderId="10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196" fontId="5" fillId="0" borderId="18" xfId="0" applyNumberFormat="1" applyFont="1" applyFill="1" applyBorder="1" applyAlignment="1">
      <alignment horizontal="center" vertical="top"/>
    </xf>
    <xf numFmtId="196" fontId="5" fillId="33" borderId="18" xfId="0" applyNumberFormat="1" applyFont="1" applyFill="1" applyBorder="1" applyAlignment="1">
      <alignment horizontal="center" vertical="top"/>
    </xf>
    <xf numFmtId="196" fontId="5" fillId="33" borderId="19" xfId="0" applyNumberFormat="1" applyFont="1" applyFill="1" applyBorder="1" applyAlignment="1">
      <alignment horizontal="center" vertical="top"/>
    </xf>
    <xf numFmtId="196" fontId="14" fillId="33" borderId="10" xfId="0" applyNumberFormat="1" applyFont="1" applyFill="1" applyBorder="1" applyAlignment="1">
      <alignment horizontal="center" vertical="top" wrapText="1"/>
    </xf>
    <xf numFmtId="196" fontId="14" fillId="33" borderId="10" xfId="0" applyNumberFormat="1" applyFont="1" applyFill="1" applyBorder="1" applyAlignment="1">
      <alignment horizontal="center" vertical="top"/>
    </xf>
    <xf numFmtId="196" fontId="14" fillId="33" borderId="20" xfId="0" applyNumberFormat="1" applyFont="1" applyFill="1" applyBorder="1" applyAlignment="1">
      <alignment horizontal="center" vertical="top"/>
    </xf>
    <xf numFmtId="196" fontId="5" fillId="33" borderId="20" xfId="0" applyNumberFormat="1" applyFont="1" applyFill="1" applyBorder="1" applyAlignment="1">
      <alignment horizontal="center" vertical="top"/>
    </xf>
    <xf numFmtId="196" fontId="7" fillId="33" borderId="20" xfId="0" applyNumberFormat="1" applyFont="1" applyFill="1" applyBorder="1" applyAlignment="1">
      <alignment horizontal="center" vertical="top"/>
    </xf>
    <xf numFmtId="196" fontId="4" fillId="33" borderId="20" xfId="0" applyNumberFormat="1" applyFont="1" applyFill="1" applyBorder="1" applyAlignment="1">
      <alignment horizontal="center" vertical="top"/>
    </xf>
    <xf numFmtId="196" fontId="6" fillId="33" borderId="14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left" vertical="top" wrapText="1"/>
    </xf>
    <xf numFmtId="196" fontId="5" fillId="0" borderId="22" xfId="0" applyNumberFormat="1" applyFont="1" applyFill="1" applyBorder="1" applyAlignment="1">
      <alignment horizontal="center" vertical="top"/>
    </xf>
    <xf numFmtId="196" fontId="5" fillId="33" borderId="22" xfId="0" applyNumberFormat="1" applyFont="1" applyFill="1" applyBorder="1" applyAlignment="1">
      <alignment horizontal="center" vertical="top"/>
    </xf>
    <xf numFmtId="196" fontId="5" fillId="33" borderId="23" xfId="0" applyNumberFormat="1" applyFont="1" applyFill="1" applyBorder="1" applyAlignment="1">
      <alignment horizontal="center" vertical="top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14" fillId="33" borderId="29" xfId="0" applyFont="1" applyFill="1" applyBorder="1" applyAlignment="1">
      <alignment horizontal="center" vertical="top" wrapText="1"/>
    </xf>
    <xf numFmtId="0" fontId="14" fillId="33" borderId="30" xfId="0" applyFont="1" applyFill="1" applyBorder="1" applyAlignment="1">
      <alignment horizontal="center" vertical="top" wrapText="1"/>
    </xf>
    <xf numFmtId="0" fontId="14" fillId="33" borderId="31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80;%20&#1085;&#1072;%20&#1082;&#1086;&#1083;&#1077;&#1075;&#1110;&#1102;%20&#1092;&#1086;&#1088;&#1084;&#1091;&#1083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1"/>
      <sheetName val="01-08 "/>
      <sheetName val="2016"/>
    </sheetNames>
    <sheetDataSet>
      <sheetData sheetId="0">
        <row r="10">
          <cell r="C10">
            <v>23.723</v>
          </cell>
          <cell r="D10">
            <v>18.01022</v>
          </cell>
        </row>
        <row r="16">
          <cell r="C16">
            <v>0</v>
          </cell>
          <cell r="D16">
            <v>0.5</v>
          </cell>
        </row>
        <row r="17">
          <cell r="C17">
            <v>0</v>
          </cell>
          <cell r="D17">
            <v>3.009</v>
          </cell>
        </row>
        <row r="18">
          <cell r="C18">
            <v>1785.212</v>
          </cell>
          <cell r="D18">
            <v>1667.86507</v>
          </cell>
        </row>
        <row r="29">
          <cell r="C29">
            <v>0</v>
          </cell>
          <cell r="D29">
            <v>0.8240000000000001</v>
          </cell>
        </row>
      </sheetData>
      <sheetData sheetId="1">
        <row r="31">
          <cell r="C31">
            <v>184.3</v>
          </cell>
          <cell r="D31">
            <v>184.3</v>
          </cell>
        </row>
        <row r="32">
          <cell r="C32">
            <v>6510.8</v>
          </cell>
          <cell r="D32">
            <v>6510.8</v>
          </cell>
        </row>
        <row r="33">
          <cell r="C33">
            <v>6206.77004</v>
          </cell>
          <cell r="D33">
            <v>5922.72304</v>
          </cell>
        </row>
        <row r="35">
          <cell r="C35">
            <v>17032.2</v>
          </cell>
          <cell r="D35">
            <v>16686.70229</v>
          </cell>
        </row>
        <row r="36">
          <cell r="C36">
            <v>40407.29068</v>
          </cell>
          <cell r="D36">
            <v>40724.49068</v>
          </cell>
        </row>
        <row r="37">
          <cell r="C37">
            <v>101.93469</v>
          </cell>
          <cell r="D37">
            <v>101.93469</v>
          </cell>
        </row>
        <row r="38">
          <cell r="C38">
            <v>34.160000000000004</v>
          </cell>
          <cell r="D38">
            <v>34.160000000000004</v>
          </cell>
        </row>
        <row r="39">
          <cell r="C39">
            <v>17144.9</v>
          </cell>
          <cell r="D39">
            <v>17144.9</v>
          </cell>
        </row>
        <row r="40">
          <cell r="C40">
            <v>8578.9</v>
          </cell>
          <cell r="D40">
            <v>8578.9</v>
          </cell>
        </row>
        <row r="41">
          <cell r="C41">
            <v>267</v>
          </cell>
          <cell r="D41">
            <v>122</v>
          </cell>
        </row>
        <row r="42">
          <cell r="C42">
            <v>575.7520000000001</v>
          </cell>
          <cell r="D42">
            <v>509.23294</v>
          </cell>
        </row>
      </sheetData>
      <sheetData sheetId="2">
        <row r="10">
          <cell r="C10">
            <v>12608</v>
          </cell>
          <cell r="D10">
            <v>16978.49557</v>
          </cell>
        </row>
        <row r="17">
          <cell r="C17">
            <v>42.845</v>
          </cell>
          <cell r="D17">
            <v>43.97056</v>
          </cell>
        </row>
        <row r="19">
          <cell r="C19">
            <v>5.513</v>
          </cell>
          <cell r="D19">
            <v>1.538</v>
          </cell>
        </row>
        <row r="22">
          <cell r="C22">
            <v>0.456</v>
          </cell>
          <cell r="D22">
            <v>0.57817</v>
          </cell>
        </row>
        <row r="24">
          <cell r="C24">
            <v>0</v>
          </cell>
          <cell r="D24">
            <v>263.34184999999997</v>
          </cell>
        </row>
        <row r="26">
          <cell r="C26">
            <v>0</v>
          </cell>
          <cell r="D26">
            <v>929.29285</v>
          </cell>
        </row>
        <row r="28">
          <cell r="C28">
            <v>1369.251</v>
          </cell>
          <cell r="D28">
            <v>553.22773</v>
          </cell>
        </row>
        <row r="31">
          <cell r="C31">
            <v>2.822</v>
          </cell>
          <cell r="D31">
            <v>5.34018</v>
          </cell>
        </row>
        <row r="32">
          <cell r="C32">
            <v>0</v>
          </cell>
          <cell r="D32">
            <v>0</v>
          </cell>
        </row>
        <row r="33">
          <cell r="C33">
            <v>5.8</v>
          </cell>
          <cell r="D33">
            <v>1.4827000000000001</v>
          </cell>
        </row>
        <row r="34">
          <cell r="C34">
            <v>273.475</v>
          </cell>
          <cell r="D34">
            <v>367.04104</v>
          </cell>
        </row>
        <row r="35">
          <cell r="C35">
            <v>1036.185</v>
          </cell>
          <cell r="D35">
            <v>1306.51066</v>
          </cell>
        </row>
        <row r="36">
          <cell r="C36">
            <v>2474.286</v>
          </cell>
          <cell r="D36">
            <v>2553.3999</v>
          </cell>
        </row>
        <row r="37">
          <cell r="C37">
            <v>938.279</v>
          </cell>
          <cell r="D37">
            <v>796.32182</v>
          </cell>
        </row>
        <row r="38">
          <cell r="C38">
            <v>481.353</v>
          </cell>
          <cell r="D38">
            <v>388.03814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83.33332000000001</v>
          </cell>
        </row>
        <row r="45">
          <cell r="C45">
            <v>0</v>
          </cell>
          <cell r="D45">
            <v>0.645</v>
          </cell>
        </row>
        <row r="46">
          <cell r="C46">
            <v>107.363</v>
          </cell>
          <cell r="D46">
            <v>386.21205</v>
          </cell>
        </row>
        <row r="47">
          <cell r="C47">
            <v>1430.6960000000001</v>
          </cell>
          <cell r="D47">
            <v>2098.27521</v>
          </cell>
        </row>
        <row r="48">
          <cell r="C48">
            <v>3440.648</v>
          </cell>
          <cell r="D48">
            <v>4317.3454600000005</v>
          </cell>
        </row>
        <row r="52">
          <cell r="C52">
            <v>3.38</v>
          </cell>
          <cell r="D52">
            <v>3.06</v>
          </cell>
        </row>
        <row r="54">
          <cell r="C54">
            <v>0.51</v>
          </cell>
          <cell r="D54">
            <v>3.607</v>
          </cell>
        </row>
        <row r="57">
          <cell r="C57">
            <v>0</v>
          </cell>
          <cell r="D57">
            <v>8.8</v>
          </cell>
        </row>
        <row r="58">
          <cell r="C58">
            <v>143.675</v>
          </cell>
          <cell r="D58">
            <v>139.46071</v>
          </cell>
        </row>
        <row r="59">
          <cell r="C59">
            <v>0</v>
          </cell>
          <cell r="D59">
            <v>81.96000000000001</v>
          </cell>
        </row>
        <row r="61">
          <cell r="C61">
            <v>0.85</v>
          </cell>
          <cell r="D61">
            <v>14.99733</v>
          </cell>
        </row>
        <row r="62">
          <cell r="C62">
            <v>15.07008</v>
          </cell>
          <cell r="D62">
            <v>11.58557</v>
          </cell>
        </row>
        <row r="67">
          <cell r="C67">
            <v>0</v>
          </cell>
          <cell r="D67">
            <v>289.21335</v>
          </cell>
        </row>
        <row r="73">
          <cell r="C73">
            <v>10934.482039999999</v>
          </cell>
          <cell r="D73">
            <v>10633.35104</v>
          </cell>
        </row>
        <row r="83">
          <cell r="C83">
            <v>24380.45708</v>
          </cell>
          <cell r="D83">
            <v>31625.6972</v>
          </cell>
        </row>
      </sheetData>
      <sheetData sheetId="3">
        <row r="33">
          <cell r="C33">
            <v>6206.77004</v>
          </cell>
          <cell r="D33">
            <v>5922.72304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0" zoomScaleNormal="75" zoomScaleSheetLayoutView="70" zoomScalePageLayoutView="0" workbookViewId="0" topLeftCell="A34">
      <selection activeCell="B60" sqref="B60"/>
    </sheetView>
  </sheetViews>
  <sheetFormatPr defaultColWidth="9.00390625" defaultRowHeight="12.75"/>
  <cols>
    <col min="1" max="1" width="13.625" style="0" customWidth="1"/>
    <col min="2" max="2" width="66.25390625" style="0" customWidth="1"/>
    <col min="3" max="3" width="18.875" style="0" customWidth="1"/>
    <col min="4" max="4" width="21.625" style="0" customWidth="1"/>
    <col min="5" max="5" width="17.875" style="0" customWidth="1"/>
    <col min="6" max="6" width="16.375" style="0" customWidth="1"/>
    <col min="9" max="9" width="9.875" style="0" bestFit="1" customWidth="1"/>
    <col min="10" max="10" width="10.375" style="0" customWidth="1"/>
  </cols>
  <sheetData>
    <row r="1" spans="1:9" ht="20.25" customHeight="1">
      <c r="A1" s="62" t="s">
        <v>36</v>
      </c>
      <c r="B1" s="62"/>
      <c r="C1" s="62"/>
      <c r="D1" s="62"/>
      <c r="E1" s="62"/>
      <c r="F1" s="62"/>
      <c r="I1" s="19" t="s">
        <v>32</v>
      </c>
    </row>
    <row r="2" spans="1:6" ht="20.25" customHeight="1">
      <c r="A2" s="62" t="s">
        <v>33</v>
      </c>
      <c r="B2" s="62"/>
      <c r="C2" s="62"/>
      <c r="D2" s="62"/>
      <c r="E2" s="62"/>
      <c r="F2" s="62"/>
    </row>
    <row r="3" spans="1:6" ht="20.25" customHeight="1">
      <c r="A3" s="62" t="s">
        <v>61</v>
      </c>
      <c r="B3" s="62"/>
      <c r="C3" s="62"/>
      <c r="D3" s="62"/>
      <c r="E3" s="62"/>
      <c r="F3" s="62"/>
    </row>
    <row r="4" spans="1:15" ht="19.5" thickBot="1">
      <c r="A4" s="1"/>
      <c r="B4" s="1"/>
      <c r="C4" s="1"/>
      <c r="D4" s="1"/>
      <c r="E4" s="1"/>
      <c r="F4" s="14" t="s">
        <v>21</v>
      </c>
      <c r="J4" s="72"/>
      <c r="K4" s="72"/>
      <c r="L4" s="72"/>
      <c r="M4" s="72"/>
      <c r="N4" s="72"/>
      <c r="O4" s="72"/>
    </row>
    <row r="5" spans="1:15" ht="18.75" customHeight="1">
      <c r="A5" s="73" t="s">
        <v>0</v>
      </c>
      <c r="B5" s="75" t="s">
        <v>50</v>
      </c>
      <c r="C5" s="75" t="s">
        <v>62</v>
      </c>
      <c r="D5" s="75" t="s">
        <v>63</v>
      </c>
      <c r="E5" s="75" t="s">
        <v>37</v>
      </c>
      <c r="F5" s="77"/>
      <c r="J5" s="72"/>
      <c r="K5" s="72"/>
      <c r="L5" s="72"/>
      <c r="M5" s="72"/>
      <c r="N5" s="72"/>
      <c r="O5" s="72"/>
    </row>
    <row r="6" spans="1:15" ht="67.5" customHeight="1" thickBot="1">
      <c r="A6" s="74"/>
      <c r="B6" s="76"/>
      <c r="C6" s="76"/>
      <c r="D6" s="76"/>
      <c r="E6" s="22" t="s">
        <v>38</v>
      </c>
      <c r="F6" s="23" t="s">
        <v>39</v>
      </c>
      <c r="J6" s="72"/>
      <c r="K6" s="72"/>
      <c r="L6" s="72"/>
      <c r="M6" s="72"/>
      <c r="N6" s="72"/>
      <c r="O6" s="72"/>
    </row>
    <row r="7" spans="1:6" ht="19.5" thickBo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42">
        <v>6</v>
      </c>
    </row>
    <row r="8" spans="1:6" ht="21" thickBot="1">
      <c r="A8" s="63" t="s">
        <v>48</v>
      </c>
      <c r="B8" s="64"/>
      <c r="C8" s="64"/>
      <c r="D8" s="64"/>
      <c r="E8" s="64"/>
      <c r="F8" s="65"/>
    </row>
    <row r="9" spans="1:6" ht="36.75" customHeight="1">
      <c r="A9" s="55">
        <v>11010000</v>
      </c>
      <c r="B9" s="56" t="s">
        <v>41</v>
      </c>
      <c r="C9" s="57">
        <f>'[1]Лист1'!C10</f>
        <v>12608</v>
      </c>
      <c r="D9" s="57">
        <f>'[1]Лист1'!D10</f>
        <v>16978.49557</v>
      </c>
      <c r="E9" s="58">
        <f>D9-C9</f>
        <v>4370.495569999999</v>
      </c>
      <c r="F9" s="59">
        <f aca="true" t="shared" si="0" ref="F9:F29">D9/C9*100</f>
        <v>134.66446359454315</v>
      </c>
    </row>
    <row r="10" spans="1:6" ht="55.5" customHeight="1">
      <c r="A10" s="53">
        <v>11020200</v>
      </c>
      <c r="B10" s="2" t="s">
        <v>13</v>
      </c>
      <c r="C10" s="43">
        <f>'[1]Лист1'!C17</f>
        <v>42.845</v>
      </c>
      <c r="D10" s="43">
        <f>'[1]Лист1'!D17</f>
        <v>43.97056</v>
      </c>
      <c r="E10" s="44">
        <f aca="true" t="shared" si="1" ref="E10:E29">D10-C10</f>
        <v>1.1255600000000001</v>
      </c>
      <c r="F10" s="45">
        <f t="shared" si="0"/>
        <v>102.6270509977827</v>
      </c>
    </row>
    <row r="11" spans="1:6" ht="57" customHeight="1">
      <c r="A11" s="53">
        <v>13010000</v>
      </c>
      <c r="B11" s="2" t="s">
        <v>14</v>
      </c>
      <c r="C11" s="43">
        <f>'[1]Лист1'!C19</f>
        <v>5.513</v>
      </c>
      <c r="D11" s="43">
        <f>'[1]Лист1'!D19</f>
        <v>1.538</v>
      </c>
      <c r="E11" s="44">
        <f t="shared" si="1"/>
        <v>-3.9749999999999996</v>
      </c>
      <c r="F11" s="45">
        <f t="shared" si="0"/>
        <v>27.897696354072192</v>
      </c>
    </row>
    <row r="12" spans="1:6" ht="55.5" customHeight="1">
      <c r="A12" s="53">
        <v>13030600</v>
      </c>
      <c r="B12" s="2" t="s">
        <v>34</v>
      </c>
      <c r="C12" s="43">
        <f>'[1]Лист1'!C22</f>
        <v>0.456</v>
      </c>
      <c r="D12" s="43">
        <f>'[1]Лист1'!D22</f>
        <v>0.57817</v>
      </c>
      <c r="E12" s="44">
        <f>D12-C12</f>
        <v>0.12216999999999995</v>
      </c>
      <c r="F12" s="45">
        <f>D12/C12*100</f>
        <v>126.79166666666666</v>
      </c>
    </row>
    <row r="13" spans="1:6" ht="60.75" customHeight="1">
      <c r="A13" s="53">
        <v>14020000</v>
      </c>
      <c r="B13" s="2" t="s">
        <v>58</v>
      </c>
      <c r="C13" s="43">
        <f>'[1]Лист1'!C24</f>
        <v>0</v>
      </c>
      <c r="D13" s="43">
        <f>'[1]Лист1'!D24</f>
        <v>263.34184999999997</v>
      </c>
      <c r="E13" s="44">
        <f>D13-C13</f>
        <v>263.34184999999997</v>
      </c>
      <c r="F13" s="45" t="e">
        <f>D13/C13*100</f>
        <v>#DIV/0!</v>
      </c>
    </row>
    <row r="14" spans="1:6" ht="57" customHeight="1">
      <c r="A14" s="53">
        <v>14030000</v>
      </c>
      <c r="B14" s="2" t="s">
        <v>59</v>
      </c>
      <c r="C14" s="43">
        <f>'[1]Лист1'!C26</f>
        <v>0</v>
      </c>
      <c r="D14" s="43">
        <f>'[1]Лист1'!D26</f>
        <v>929.29285</v>
      </c>
      <c r="E14" s="44">
        <f>D14-C14</f>
        <v>929.29285</v>
      </c>
      <c r="F14" s="45" t="e">
        <f>D14/C14*100</f>
        <v>#DIV/0!</v>
      </c>
    </row>
    <row r="15" spans="1:6" ht="59.25" customHeight="1">
      <c r="A15" s="53">
        <v>14040000</v>
      </c>
      <c r="B15" s="2" t="s">
        <v>15</v>
      </c>
      <c r="C15" s="43">
        <f>'[1]Лист1'!C28</f>
        <v>1369.251</v>
      </c>
      <c r="D15" s="43">
        <f>'[1]Лист1'!D28</f>
        <v>553.22773</v>
      </c>
      <c r="E15" s="44">
        <f t="shared" si="1"/>
        <v>-816.02327</v>
      </c>
      <c r="F15" s="45">
        <f t="shared" si="0"/>
        <v>40.403675440076356</v>
      </c>
    </row>
    <row r="16" spans="1:6" ht="49.5" customHeight="1">
      <c r="A16" s="54" t="s">
        <v>42</v>
      </c>
      <c r="B16" s="2" t="s">
        <v>6</v>
      </c>
      <c r="C16" s="43">
        <f>'[1]Лист1'!C31+'[1]Лист1'!C32+'[1]Лист1'!C33+'[1]Лист1'!C34</f>
        <v>282.09700000000004</v>
      </c>
      <c r="D16" s="43">
        <f>'[1]Лист1'!D31+'[1]Лист1'!D32+'[1]Лист1'!D33+'[1]Лист1'!D34</f>
        <v>373.86392</v>
      </c>
      <c r="E16" s="44">
        <f t="shared" si="1"/>
        <v>91.76691999999997</v>
      </c>
      <c r="F16" s="45">
        <f t="shared" si="0"/>
        <v>132.53027150235556</v>
      </c>
    </row>
    <row r="17" spans="1:6" ht="49.5" customHeight="1">
      <c r="A17" s="54" t="s">
        <v>43</v>
      </c>
      <c r="B17" s="2" t="s">
        <v>1</v>
      </c>
      <c r="C17" s="43">
        <f>'[1]Лист1'!C35+'[1]Лист1'!C36+'[1]Лист1'!C37+'[1]Лист1'!C38</f>
        <v>4930.103</v>
      </c>
      <c r="D17" s="43">
        <f>'[1]Лист1'!D35+'[1]Лист1'!D36+'[1]Лист1'!D37+'[1]Лист1'!D38</f>
        <v>5044.270519999999</v>
      </c>
      <c r="E17" s="44">
        <f t="shared" si="1"/>
        <v>114.16751999999906</v>
      </c>
      <c r="F17" s="45">
        <f t="shared" si="0"/>
        <v>102.31572281552737</v>
      </c>
    </row>
    <row r="18" spans="1:6" ht="48" customHeight="1">
      <c r="A18" s="54" t="s">
        <v>44</v>
      </c>
      <c r="B18" s="2" t="s">
        <v>45</v>
      </c>
      <c r="C18" s="43">
        <f>'[1]Лист1'!C39+'[1]Лист1'!C40</f>
        <v>0</v>
      </c>
      <c r="D18" s="43">
        <f>'[1]Лист1'!D39+'[1]Лист1'!D40</f>
        <v>83.33332000000001</v>
      </c>
      <c r="E18" s="44">
        <f>D18-C18</f>
        <v>83.33332000000001</v>
      </c>
      <c r="F18" s="45" t="e">
        <f>D18/C18*100</f>
        <v>#DIV/0!</v>
      </c>
    </row>
    <row r="19" spans="1:6" ht="45.75" customHeight="1">
      <c r="A19" s="54" t="s">
        <v>46</v>
      </c>
      <c r="B19" s="2" t="s">
        <v>53</v>
      </c>
      <c r="C19" s="43">
        <f>'[1]Лист1'!C45+'[1]Лист1'!C46+'[1]Лист1'!C47</f>
        <v>1538.0590000000002</v>
      </c>
      <c r="D19" s="43">
        <f>'[1]Лист1'!D45+'[1]Лист1'!D46+'[1]Лист1'!D47</f>
        <v>2485.13226</v>
      </c>
      <c r="E19" s="44">
        <f t="shared" si="1"/>
        <v>947.0732599999997</v>
      </c>
      <c r="F19" s="45">
        <f t="shared" si="0"/>
        <v>161.5758732272299</v>
      </c>
    </row>
    <row r="20" spans="1:11" ht="105.75" customHeight="1">
      <c r="A20" s="53">
        <v>18050500</v>
      </c>
      <c r="B20" s="2" t="s">
        <v>16</v>
      </c>
      <c r="C20" s="43">
        <f>'[1]Лист1'!C48</f>
        <v>3440.648</v>
      </c>
      <c r="D20" s="43">
        <f>'[1]Лист1'!D48</f>
        <v>4317.3454600000005</v>
      </c>
      <c r="E20" s="44">
        <f t="shared" si="1"/>
        <v>876.6974600000003</v>
      </c>
      <c r="F20" s="45">
        <f t="shared" si="0"/>
        <v>125.48059144672747</v>
      </c>
      <c r="J20" s="24"/>
      <c r="K20" s="24"/>
    </row>
    <row r="21" spans="1:6" ht="68.25" customHeight="1">
      <c r="A21" s="53">
        <v>21010300</v>
      </c>
      <c r="B21" s="2" t="s">
        <v>17</v>
      </c>
      <c r="C21" s="43">
        <f>'[1]Лист1'!C52</f>
        <v>3.38</v>
      </c>
      <c r="D21" s="43">
        <f>'[1]Лист1'!D52</f>
        <v>3.06</v>
      </c>
      <c r="E21" s="44">
        <f t="shared" si="1"/>
        <v>-0.31999999999999984</v>
      </c>
      <c r="F21" s="45">
        <f t="shared" si="0"/>
        <v>90.53254437869823</v>
      </c>
    </row>
    <row r="22" spans="1:6" ht="31.5" customHeight="1">
      <c r="A22" s="53">
        <v>21081100</v>
      </c>
      <c r="B22" s="2" t="s">
        <v>18</v>
      </c>
      <c r="C22" s="43">
        <f>'[1]Лист1'!C54</f>
        <v>0.51</v>
      </c>
      <c r="D22" s="43">
        <f>'[1]Лист1'!D54</f>
        <v>3.607</v>
      </c>
      <c r="E22" s="44">
        <f t="shared" si="1"/>
        <v>3.0970000000000004</v>
      </c>
      <c r="F22" s="45">
        <f t="shared" si="0"/>
        <v>707.2549019607844</v>
      </c>
    </row>
    <row r="23" spans="1:6" ht="66" customHeight="1">
      <c r="A23" s="53">
        <v>22010300</v>
      </c>
      <c r="B23" s="2" t="s">
        <v>40</v>
      </c>
      <c r="C23" s="43">
        <f>'[1]Лист1'!C57</f>
        <v>0</v>
      </c>
      <c r="D23" s="43">
        <f>'[1]Лист1'!D57</f>
        <v>8.8</v>
      </c>
      <c r="E23" s="44">
        <f>D23-C23</f>
        <v>8.8</v>
      </c>
      <c r="F23" s="45" t="e">
        <f>D23/C23*100</f>
        <v>#DIV/0!</v>
      </c>
    </row>
    <row r="24" spans="1:6" ht="33" customHeight="1">
      <c r="A24" s="53">
        <v>22012500</v>
      </c>
      <c r="B24" s="2" t="s">
        <v>19</v>
      </c>
      <c r="C24" s="43">
        <f>'[1]Лист1'!C58</f>
        <v>143.675</v>
      </c>
      <c r="D24" s="43">
        <f>'[1]Лист1'!D58</f>
        <v>139.46071</v>
      </c>
      <c r="E24" s="44">
        <f t="shared" si="1"/>
        <v>-4.214290000000005</v>
      </c>
      <c r="F24" s="45">
        <f t="shared" si="0"/>
        <v>97.06678962937184</v>
      </c>
    </row>
    <row r="25" spans="1:6" ht="51.75" customHeight="1">
      <c r="A25" s="53">
        <v>22012600</v>
      </c>
      <c r="B25" s="2" t="s">
        <v>35</v>
      </c>
      <c r="C25" s="43">
        <f>'[1]Лист1'!C59</f>
        <v>0</v>
      </c>
      <c r="D25" s="43">
        <f>'[1]Лист1'!D59</f>
        <v>81.96000000000001</v>
      </c>
      <c r="E25" s="44">
        <f t="shared" si="1"/>
        <v>81.96000000000001</v>
      </c>
      <c r="F25" s="45" t="e">
        <f t="shared" si="0"/>
        <v>#DIV/0!</v>
      </c>
    </row>
    <row r="26" spans="1:6" ht="63" customHeight="1">
      <c r="A26" s="53">
        <v>22080400</v>
      </c>
      <c r="B26" s="2" t="s">
        <v>20</v>
      </c>
      <c r="C26" s="43">
        <f>'[1]Лист1'!C61</f>
        <v>0.85</v>
      </c>
      <c r="D26" s="43">
        <f>'[1]Лист1'!D61</f>
        <v>14.99733</v>
      </c>
      <c r="E26" s="44">
        <f t="shared" si="1"/>
        <v>14.14733</v>
      </c>
      <c r="F26" s="45">
        <f t="shared" si="0"/>
        <v>1764.3917647058825</v>
      </c>
    </row>
    <row r="27" spans="1:6" ht="36.75" customHeight="1">
      <c r="A27" s="53">
        <v>22090000</v>
      </c>
      <c r="B27" s="2" t="s">
        <v>2</v>
      </c>
      <c r="C27" s="43">
        <f>'[1]Лист1'!C62</f>
        <v>15.07008</v>
      </c>
      <c r="D27" s="43">
        <f>'[1]Лист1'!D62</f>
        <v>11.58557</v>
      </c>
      <c r="E27" s="44">
        <f t="shared" si="1"/>
        <v>-3.48451</v>
      </c>
      <c r="F27" s="45">
        <f t="shared" si="0"/>
        <v>76.87795950651888</v>
      </c>
    </row>
    <row r="28" spans="1:6" ht="30.75" customHeight="1">
      <c r="A28" s="53">
        <v>24060300</v>
      </c>
      <c r="B28" s="2" t="s">
        <v>3</v>
      </c>
      <c r="C28" s="43">
        <f>'[1]Лист1'!C67</f>
        <v>0</v>
      </c>
      <c r="D28" s="43">
        <f>'[1]Лист1'!D67</f>
        <v>289.21335</v>
      </c>
      <c r="E28" s="44">
        <f t="shared" si="1"/>
        <v>289.21335</v>
      </c>
      <c r="F28" s="45" t="e">
        <f t="shared" si="0"/>
        <v>#DIV/0!</v>
      </c>
    </row>
    <row r="29" spans="1:14" ht="28.5" customHeight="1">
      <c r="A29" s="38" t="s">
        <v>23</v>
      </c>
      <c r="B29" s="37"/>
      <c r="C29" s="46">
        <f>'[1]Лист1'!C83</f>
        <v>24380.45708</v>
      </c>
      <c r="D29" s="46">
        <f>'[1]Лист1'!D83</f>
        <v>31625.6972</v>
      </c>
      <c r="E29" s="47">
        <f t="shared" si="1"/>
        <v>7245.240119999999</v>
      </c>
      <c r="F29" s="48">
        <f t="shared" si="0"/>
        <v>129.71740889117078</v>
      </c>
      <c r="H29" s="18"/>
      <c r="K29" s="18"/>
      <c r="L29" s="18"/>
      <c r="M29" s="18"/>
      <c r="N29" s="18"/>
    </row>
    <row r="30" spans="1:10" ht="27.75" customHeight="1">
      <c r="A30" s="66" t="s">
        <v>22</v>
      </c>
      <c r="B30" s="67"/>
      <c r="C30" s="67"/>
      <c r="D30" s="67"/>
      <c r="E30" s="67"/>
      <c r="F30" s="68"/>
      <c r="H30" s="18"/>
      <c r="I30" s="18"/>
      <c r="J30" s="18"/>
    </row>
    <row r="31" spans="1:9" ht="29.25" customHeight="1">
      <c r="A31" s="53">
        <v>41020100</v>
      </c>
      <c r="B31" s="2" t="s">
        <v>54</v>
      </c>
      <c r="C31" s="39">
        <f>'[1]Лист2'!C31</f>
        <v>184.3</v>
      </c>
      <c r="D31" s="39">
        <f>'[1]Лист2'!D31</f>
        <v>184.3</v>
      </c>
      <c r="E31" s="29">
        <f>D31-C31</f>
        <v>0</v>
      </c>
      <c r="F31" s="49">
        <f>D31/C31*100</f>
        <v>100</v>
      </c>
      <c r="I31" s="25"/>
    </row>
    <row r="32" spans="1:10" ht="84.75" customHeight="1">
      <c r="A32" s="53">
        <v>41020200</v>
      </c>
      <c r="B32" s="2" t="s">
        <v>55</v>
      </c>
      <c r="C32" s="39">
        <f>'[1]Лист2'!C32</f>
        <v>6510.8</v>
      </c>
      <c r="D32" s="39">
        <f>'[1]Лист2'!D32</f>
        <v>6510.8</v>
      </c>
      <c r="E32" s="29">
        <f>D32-C32</f>
        <v>0</v>
      </c>
      <c r="F32" s="49">
        <f>D32/C32*100</f>
        <v>100</v>
      </c>
      <c r="I32" s="18"/>
      <c r="J32" s="18"/>
    </row>
    <row r="33" spans="1:6" ht="26.25" customHeight="1">
      <c r="A33" s="53">
        <v>41020900</v>
      </c>
      <c r="B33" s="2" t="s">
        <v>5</v>
      </c>
      <c r="C33" s="39">
        <f>'[1]Лист2'!C33</f>
        <v>6206.77004</v>
      </c>
      <c r="D33" s="39">
        <f>'[1]Лист2'!D33</f>
        <v>5922.72304</v>
      </c>
      <c r="E33" s="29">
        <f aca="true" t="shared" si="2" ref="E33:E45">D33-C33</f>
        <v>-284.0470000000005</v>
      </c>
      <c r="F33" s="49">
        <f>D33/C33*100</f>
        <v>95.42359394388002</v>
      </c>
    </row>
    <row r="34" spans="1:10" ht="120.75" customHeight="1">
      <c r="A34" s="53">
        <v>41030600</v>
      </c>
      <c r="B34" s="2" t="s">
        <v>25</v>
      </c>
      <c r="C34" s="39">
        <f>'[1]Лист2'!C35</f>
        <v>17032.2</v>
      </c>
      <c r="D34" s="39">
        <f>'[1]Лист2'!D35</f>
        <v>16686.70229</v>
      </c>
      <c r="E34" s="29">
        <f t="shared" si="2"/>
        <v>-345.49770999999964</v>
      </c>
      <c r="F34" s="49">
        <f aca="true" t="shared" si="3" ref="F34:F45">D34/C34*100</f>
        <v>97.97150274186541</v>
      </c>
      <c r="J34" s="26"/>
    </row>
    <row r="35" spans="1:6" ht="124.5" customHeight="1">
      <c r="A35" s="53">
        <v>41030800</v>
      </c>
      <c r="B35" s="2" t="s">
        <v>26</v>
      </c>
      <c r="C35" s="39">
        <f>'[1]Лист2'!C36</f>
        <v>40407.29068</v>
      </c>
      <c r="D35" s="39">
        <f>'[1]Лист2'!D36</f>
        <v>40724.49068</v>
      </c>
      <c r="E35" s="29">
        <f t="shared" si="2"/>
        <v>317.20000000000437</v>
      </c>
      <c r="F35" s="49">
        <f t="shared" si="3"/>
        <v>100.78500685064986</v>
      </c>
    </row>
    <row r="36" spans="1:6" ht="93" customHeight="1">
      <c r="A36" s="53">
        <v>41031000</v>
      </c>
      <c r="B36" s="2" t="s">
        <v>12</v>
      </c>
      <c r="C36" s="39">
        <f>'[1]Лист2'!C37</f>
        <v>101.93469</v>
      </c>
      <c r="D36" s="39">
        <f>'[1]Лист2'!D37</f>
        <v>101.93469</v>
      </c>
      <c r="E36" s="29">
        <f t="shared" si="2"/>
        <v>0</v>
      </c>
      <c r="F36" s="49">
        <f t="shared" si="3"/>
        <v>100</v>
      </c>
    </row>
    <row r="37" spans="1:6" ht="71.25" customHeight="1">
      <c r="A37" s="53">
        <v>41033600</v>
      </c>
      <c r="B37" s="2" t="s">
        <v>60</v>
      </c>
      <c r="C37" s="39">
        <f>'[1]Лист2'!C38</f>
        <v>34.160000000000004</v>
      </c>
      <c r="D37" s="39">
        <f>'[1]Лист2'!D38</f>
        <v>34.160000000000004</v>
      </c>
      <c r="E37" s="29">
        <f>D37-C37</f>
        <v>0</v>
      </c>
      <c r="F37" s="49">
        <f>D37/C37*100</f>
        <v>100</v>
      </c>
    </row>
    <row r="38" spans="1:6" ht="31.5" customHeight="1">
      <c r="A38" s="53">
        <v>41033900</v>
      </c>
      <c r="B38" s="2" t="s">
        <v>8</v>
      </c>
      <c r="C38" s="39">
        <f>'[1]Лист2'!C39</f>
        <v>17144.9</v>
      </c>
      <c r="D38" s="39">
        <f>'[1]Лист2'!D39</f>
        <v>17144.9</v>
      </c>
      <c r="E38" s="29">
        <f t="shared" si="2"/>
        <v>0</v>
      </c>
      <c r="F38" s="49">
        <f>D38/C38*100</f>
        <v>100</v>
      </c>
    </row>
    <row r="39" spans="1:6" ht="42.75" customHeight="1">
      <c r="A39" s="53">
        <v>41034200</v>
      </c>
      <c r="B39" s="2" t="s">
        <v>9</v>
      </c>
      <c r="C39" s="39">
        <f>'[1]Лист2'!C40</f>
        <v>8578.9</v>
      </c>
      <c r="D39" s="39">
        <f>'[1]Лист2'!D40</f>
        <v>8578.9</v>
      </c>
      <c r="E39" s="29">
        <f t="shared" si="2"/>
        <v>0</v>
      </c>
      <c r="F39" s="49">
        <f t="shared" si="3"/>
        <v>100</v>
      </c>
    </row>
    <row r="40" spans="1:10" ht="28.5" customHeight="1">
      <c r="A40" s="53">
        <v>41035000</v>
      </c>
      <c r="B40" s="2" t="s">
        <v>47</v>
      </c>
      <c r="C40" s="39">
        <f>'[1]Лист2'!C41</f>
        <v>267</v>
      </c>
      <c r="D40" s="39">
        <f>'[1]Лист2'!D41</f>
        <v>122</v>
      </c>
      <c r="E40" s="29">
        <f>D40-C40</f>
        <v>-145</v>
      </c>
      <c r="F40" s="49">
        <f>D40/C40*100</f>
        <v>45.69288389513109</v>
      </c>
      <c r="I40" s="18"/>
      <c r="J40" s="18"/>
    </row>
    <row r="41" spans="1:10" ht="144" customHeight="1">
      <c r="A41" s="53">
        <v>41035800</v>
      </c>
      <c r="B41" s="2" t="s">
        <v>27</v>
      </c>
      <c r="C41" s="39">
        <f>'[1]Лист2'!C42</f>
        <v>575.7520000000001</v>
      </c>
      <c r="D41" s="39">
        <f>'[1]Лист2'!D42</f>
        <v>509.23294</v>
      </c>
      <c r="E41" s="29">
        <f t="shared" si="2"/>
        <v>-66.51906000000008</v>
      </c>
      <c r="F41" s="49">
        <f t="shared" si="3"/>
        <v>88.44657769317344</v>
      </c>
      <c r="I41" s="18"/>
      <c r="J41" s="27"/>
    </row>
    <row r="42" spans="1:6" ht="20.25">
      <c r="A42" s="38" t="s">
        <v>24</v>
      </c>
      <c r="B42" s="38"/>
      <c r="C42" s="40">
        <f>SUM(C31:C41)</f>
        <v>97044.00740999998</v>
      </c>
      <c r="D42" s="40">
        <f>SUM(D31:D41)</f>
        <v>96520.14364000001</v>
      </c>
      <c r="E42" s="31">
        <f>D42-C42</f>
        <v>-523.8637699999672</v>
      </c>
      <c r="F42" s="50">
        <f>D42/C42*100</f>
        <v>99.46017916615222</v>
      </c>
    </row>
    <row r="43" spans="1:13" ht="45" customHeight="1">
      <c r="A43" s="53">
        <v>41020900</v>
      </c>
      <c r="B43" s="2" t="s">
        <v>52</v>
      </c>
      <c r="C43" s="41">
        <f>'[1]Лист1'!C73-'[1]01-08 '!C33</f>
        <v>4727.711999999999</v>
      </c>
      <c r="D43" s="41">
        <f>'[1]Лист1'!D73-'[1]01-08 '!D33</f>
        <v>4710.628</v>
      </c>
      <c r="E43" s="29">
        <f t="shared" si="2"/>
        <v>-17.083999999998923</v>
      </c>
      <c r="F43" s="49">
        <f t="shared" si="3"/>
        <v>99.6386412708727</v>
      </c>
      <c r="L43" s="18"/>
      <c r="M43" s="18"/>
    </row>
    <row r="44" spans="1:10" ht="20.25">
      <c r="A44" s="38" t="s">
        <v>28</v>
      </c>
      <c r="B44" s="37"/>
      <c r="C44" s="40">
        <f>SUM(C43:C43)</f>
        <v>4727.711999999999</v>
      </c>
      <c r="D44" s="30">
        <f>SUM(D43:D43)</f>
        <v>4710.628</v>
      </c>
      <c r="E44" s="31">
        <f t="shared" si="2"/>
        <v>-17.083999999998923</v>
      </c>
      <c r="F44" s="50">
        <f t="shared" si="3"/>
        <v>99.6386412708727</v>
      </c>
      <c r="H44" s="18"/>
      <c r="I44" s="18"/>
      <c r="J44" s="18"/>
    </row>
    <row r="45" spans="1:9" ht="20.25">
      <c r="A45" s="38" t="s">
        <v>4</v>
      </c>
      <c r="B45" s="37"/>
      <c r="C45" s="32">
        <f>C29+C42+C44</f>
        <v>126152.17648999998</v>
      </c>
      <c r="D45" s="32">
        <f>D29+D42+D44</f>
        <v>132856.46884000002</v>
      </c>
      <c r="E45" s="33">
        <f t="shared" si="2"/>
        <v>6704.2923500000325</v>
      </c>
      <c r="F45" s="51">
        <f t="shared" si="3"/>
        <v>105.31444841978725</v>
      </c>
      <c r="I45" s="18"/>
    </row>
    <row r="46" spans="1:10" ht="20.25" customHeight="1">
      <c r="A46" s="69" t="s">
        <v>49</v>
      </c>
      <c r="B46" s="70"/>
      <c r="C46" s="70"/>
      <c r="D46" s="70"/>
      <c r="E46" s="70"/>
      <c r="F46" s="71"/>
      <c r="I46" s="18"/>
      <c r="J46" s="28"/>
    </row>
    <row r="47" spans="1:9" ht="28.5" customHeight="1">
      <c r="A47" s="53">
        <v>19010000</v>
      </c>
      <c r="B47" s="2" t="s">
        <v>10</v>
      </c>
      <c r="C47" s="29">
        <f>'[1]Лист3'!C10</f>
        <v>23.723</v>
      </c>
      <c r="D47" s="29">
        <f>'[1]Лист3'!D10</f>
        <v>18.01022</v>
      </c>
      <c r="E47" s="29">
        <f aca="true" t="shared" si="4" ref="E47:E53">D47-C47</f>
        <v>-5.712779999999999</v>
      </c>
      <c r="F47" s="49">
        <f aca="true" t="shared" si="5" ref="F47:F53">D47/C47*100</f>
        <v>75.91881296631962</v>
      </c>
      <c r="I47" s="18"/>
    </row>
    <row r="48" spans="1:9" ht="75">
      <c r="A48" s="53">
        <v>24062100</v>
      </c>
      <c r="B48" s="2" t="s">
        <v>56</v>
      </c>
      <c r="C48" s="29">
        <f>'[1]Лист3'!C16</f>
        <v>0</v>
      </c>
      <c r="D48" s="29">
        <f>'[1]Лист3'!D16</f>
        <v>0.5</v>
      </c>
      <c r="E48" s="29">
        <f t="shared" si="4"/>
        <v>0.5</v>
      </c>
      <c r="F48" s="49" t="e">
        <f t="shared" si="5"/>
        <v>#DIV/0!</v>
      </c>
      <c r="I48" s="18"/>
    </row>
    <row r="49" spans="1:6" ht="24" customHeight="1">
      <c r="A49" s="53">
        <v>24170000</v>
      </c>
      <c r="B49" s="2" t="s">
        <v>64</v>
      </c>
      <c r="C49" s="29">
        <f>'[1]Лист3'!C17</f>
        <v>0</v>
      </c>
      <c r="D49" s="29">
        <f>'[1]Лист3'!D17</f>
        <v>3.009</v>
      </c>
      <c r="E49" s="29">
        <f>D49-C49</f>
        <v>3.009</v>
      </c>
      <c r="F49" s="49" t="e">
        <f>D49/C49*100</f>
        <v>#DIV/0!</v>
      </c>
    </row>
    <row r="50" spans="1:11" ht="18.75">
      <c r="A50" s="53">
        <v>25000000</v>
      </c>
      <c r="B50" s="2" t="s">
        <v>29</v>
      </c>
      <c r="C50" s="29">
        <f>'[1]Лист3'!C18</f>
        <v>1785.212</v>
      </c>
      <c r="D50" s="29">
        <f>'[1]Лист3'!D18</f>
        <v>1667.86507</v>
      </c>
      <c r="E50" s="29">
        <f t="shared" si="4"/>
        <v>-117.34692999999993</v>
      </c>
      <c r="F50" s="49">
        <f t="shared" si="5"/>
        <v>93.42672298864225</v>
      </c>
      <c r="K50" s="18"/>
    </row>
    <row r="51" spans="1:6" ht="66" customHeight="1">
      <c r="A51" s="53">
        <v>31030000</v>
      </c>
      <c r="B51" s="2" t="s">
        <v>57</v>
      </c>
      <c r="C51" s="29">
        <f>'[1]Лист3'!C29</f>
        <v>0</v>
      </c>
      <c r="D51" s="29">
        <f>'[1]Лист3'!D29</f>
        <v>0.8240000000000001</v>
      </c>
      <c r="E51" s="29">
        <f t="shared" si="4"/>
        <v>0.8240000000000001</v>
      </c>
      <c r="F51" s="49" t="e">
        <f t="shared" si="5"/>
        <v>#DIV/0!</v>
      </c>
    </row>
    <row r="52" spans="1:6" ht="41.25" customHeight="1">
      <c r="A52" s="38" t="s">
        <v>30</v>
      </c>
      <c r="B52" s="3"/>
      <c r="C52" s="30">
        <f>SUM(C47:C51)</f>
        <v>1808.935</v>
      </c>
      <c r="D52" s="30">
        <f>SUM(D47:D51)</f>
        <v>1690.20829</v>
      </c>
      <c r="E52" s="31">
        <f t="shared" si="4"/>
        <v>-118.72670999999991</v>
      </c>
      <c r="F52" s="50">
        <f t="shared" si="5"/>
        <v>93.43665139985683</v>
      </c>
    </row>
    <row r="53" spans="1:6" ht="21" thickBot="1">
      <c r="A53" s="60" t="s">
        <v>31</v>
      </c>
      <c r="B53" s="61"/>
      <c r="C53" s="34">
        <f>C45+C52</f>
        <v>127961.11148999998</v>
      </c>
      <c r="D53" s="34">
        <f>D45+D52</f>
        <v>134546.67713000003</v>
      </c>
      <c r="E53" s="35">
        <f t="shared" si="4"/>
        <v>6585.565640000044</v>
      </c>
      <c r="F53" s="52">
        <f t="shared" si="5"/>
        <v>105.14653675895485</v>
      </c>
    </row>
    <row r="54" spans="1:6" ht="18.75">
      <c r="A54" s="15"/>
      <c r="B54" s="16"/>
      <c r="C54" s="12"/>
      <c r="D54" s="13"/>
      <c r="E54" s="13"/>
      <c r="F54" s="13"/>
    </row>
    <row r="55" spans="1:6" ht="20.25">
      <c r="A55" s="6" t="s">
        <v>11</v>
      </c>
      <c r="B55" s="7"/>
      <c r="C55" s="8"/>
      <c r="D55" s="11"/>
      <c r="E55" s="11"/>
      <c r="F55" s="9" t="s">
        <v>7</v>
      </c>
    </row>
    <row r="56" spans="1:6" ht="20.25">
      <c r="A56" s="6"/>
      <c r="B56" s="7"/>
      <c r="C56" s="17"/>
      <c r="D56" s="17"/>
      <c r="E56" s="11"/>
      <c r="F56" s="1"/>
    </row>
    <row r="57" spans="1:6" ht="18.75">
      <c r="A57" s="36" t="s">
        <v>51</v>
      </c>
      <c r="B57" s="4"/>
      <c r="C57" s="5"/>
      <c r="D57" s="5"/>
      <c r="E57" s="10"/>
      <c r="F57" s="1"/>
    </row>
  </sheetData>
  <sheetProtection/>
  <mergeCells count="15">
    <mergeCell ref="J4:O4"/>
    <mergeCell ref="A5:A6"/>
    <mergeCell ref="B5:B6"/>
    <mergeCell ref="C5:C6"/>
    <mergeCell ref="D5:D6"/>
    <mergeCell ref="E5:F5"/>
    <mergeCell ref="J5:O5"/>
    <mergeCell ref="J6:O6"/>
    <mergeCell ref="A53:B53"/>
    <mergeCell ref="A1:F1"/>
    <mergeCell ref="A2:F2"/>
    <mergeCell ref="A3:F3"/>
    <mergeCell ref="A8:F8"/>
    <mergeCell ref="A30:F30"/>
    <mergeCell ref="A46:F46"/>
  </mergeCells>
  <printOptions horizontalCentered="1"/>
  <pageMargins left="0.72" right="0.11811023622047245" top="0.11811023622047245" bottom="0.11811023622047245" header="0.11811023622047245" footer="0.11811023622047245"/>
  <pageSetup fitToHeight="2" horizontalDpi="600" verticalDpi="600" orientation="portrait" paperSize="9" scale="61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Райдержадминистрация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2017-05-22T05:53:13Z</cp:lastPrinted>
  <dcterms:created xsi:type="dcterms:W3CDTF">2005-01-06T13:18:03Z</dcterms:created>
  <dcterms:modified xsi:type="dcterms:W3CDTF">2017-07-17T07:24:39Z</dcterms:modified>
  <cp:category/>
  <cp:version/>
  <cp:contentType/>
  <cp:contentStatus/>
</cp:coreProperties>
</file>